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eamento e Controlo Gestao - Licenciatura\Avaliações\"/>
    </mc:Choice>
  </mc:AlternateContent>
  <bookViews>
    <workbookView xWindow="0" yWindow="0" windowWidth="15345" windowHeight="4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F44" i="1" s="1"/>
  <c r="C43" i="1"/>
  <c r="G44" i="1" s="1"/>
  <c r="D43" i="1"/>
  <c r="H44" i="1" s="1"/>
  <c r="D49" i="1"/>
  <c r="C49" i="1"/>
  <c r="B49" i="1"/>
  <c r="F49" i="1" s="1"/>
  <c r="D33" i="1"/>
  <c r="C33" i="1"/>
  <c r="B33" i="1"/>
  <c r="D54" i="1"/>
  <c r="H54" i="1" s="1"/>
  <c r="C54" i="1"/>
  <c r="G54" i="1" s="1"/>
  <c r="B54" i="1"/>
  <c r="F54" i="1" s="1"/>
  <c r="C47" i="1"/>
  <c r="D47" i="1"/>
  <c r="B47" i="1"/>
  <c r="F47" i="1" s="1"/>
  <c r="D24" i="1"/>
  <c r="D53" i="1" s="1"/>
  <c r="D55" i="1" s="1"/>
  <c r="D64" i="1" s="1"/>
  <c r="D72" i="1" s="1"/>
  <c r="C24" i="1"/>
  <c r="C53" i="1" s="1"/>
  <c r="B24" i="1"/>
  <c r="B53" i="1" s="1"/>
  <c r="F53" i="1" s="1"/>
  <c r="C126" i="1"/>
  <c r="C111" i="1"/>
  <c r="H47" i="1" l="1"/>
  <c r="C55" i="1"/>
  <c r="C64" i="1" s="1"/>
  <c r="C72" i="1" s="1"/>
  <c r="I54" i="1"/>
  <c r="H49" i="1"/>
  <c r="G53" i="1"/>
  <c r="G55" i="1" s="1"/>
  <c r="F55" i="1"/>
  <c r="I44" i="1"/>
  <c r="H53" i="1"/>
  <c r="H55" i="1" s="1"/>
  <c r="G47" i="1"/>
  <c r="I47" i="1" s="1"/>
  <c r="G49" i="1"/>
  <c r="I49" i="1" s="1"/>
  <c r="B55" i="1"/>
  <c r="I55" i="1" l="1"/>
  <c r="I53" i="1"/>
  <c r="B64" i="1"/>
  <c r="B72" i="1" s="1"/>
  <c r="C123" i="1"/>
  <c r="C118" i="1"/>
  <c r="C117" i="1"/>
  <c r="C116" i="1"/>
  <c r="B119" i="1"/>
  <c r="B121" i="1" s="1"/>
  <c r="B123" i="1" s="1"/>
  <c r="B155" i="1"/>
  <c r="B151" i="1"/>
  <c r="B150" i="1"/>
  <c r="B154" i="1" s="1"/>
  <c r="B156" i="1" s="1"/>
  <c r="C101" i="1"/>
  <c r="C104" i="1" s="1"/>
  <c r="C109" i="1" s="1"/>
  <c r="B106" i="1"/>
  <c r="B108" i="1" s="1"/>
  <c r="B93" i="1"/>
  <c r="B96" i="1" s="1"/>
  <c r="B101" i="1" s="1"/>
  <c r="B104" i="1" s="1"/>
  <c r="B109" i="1" s="1"/>
  <c r="D22" i="1"/>
  <c r="C22" i="1"/>
  <c r="B22" i="1"/>
  <c r="B23" i="1" s="1"/>
  <c r="D12" i="1"/>
  <c r="D13" i="1" s="1"/>
  <c r="D14" i="1" s="1"/>
  <c r="C12" i="1"/>
  <c r="C13" i="1" s="1"/>
  <c r="C14" i="1" s="1"/>
  <c r="B12" i="1"/>
  <c r="C119" i="1" l="1"/>
  <c r="C124" i="1" s="1"/>
  <c r="C125" i="1" s="1"/>
  <c r="D23" i="1"/>
  <c r="D46" i="1" s="1"/>
  <c r="H46" i="1" s="1"/>
  <c r="C23" i="1"/>
  <c r="C46" i="1" s="1"/>
  <c r="G46" i="1" s="1"/>
  <c r="B124" i="1"/>
  <c r="B125" i="1" s="1"/>
  <c r="B131" i="1" s="1"/>
  <c r="C106" i="1"/>
  <c r="C108" i="1" s="1"/>
  <c r="C110" i="1" s="1"/>
  <c r="C112" i="1" s="1"/>
  <c r="C135" i="1" s="1"/>
  <c r="B110" i="1"/>
  <c r="B152" i="1"/>
  <c r="B13" i="1"/>
  <c r="B46" i="1" l="1"/>
  <c r="F46" i="1" s="1"/>
  <c r="C131" i="1"/>
  <c r="C127" i="1"/>
  <c r="C136" i="1" s="1"/>
  <c r="C137" i="1" s="1"/>
  <c r="C132" i="1"/>
  <c r="C130" i="1"/>
  <c r="D135" i="1" s="1"/>
  <c r="B130" i="1"/>
  <c r="B132" i="1"/>
  <c r="C60" i="1"/>
  <c r="D60" i="1"/>
  <c r="B60" i="1"/>
  <c r="B14" i="1"/>
  <c r="D30" i="1"/>
  <c r="C30" i="1"/>
  <c r="I46" i="1" l="1"/>
  <c r="J53" i="1"/>
  <c r="C48" i="1"/>
  <c r="D48" i="1"/>
  <c r="B48" i="1"/>
  <c r="D32" i="1"/>
  <c r="D34" i="1" s="1"/>
  <c r="D66" i="1" s="1"/>
  <c r="H57" i="1" s="1"/>
  <c r="B32" i="1"/>
  <c r="B34" i="1" s="1"/>
  <c r="B66" i="1" s="1"/>
  <c r="F57" i="1" s="1"/>
  <c r="C32" i="1"/>
  <c r="C34" i="1" s="1"/>
  <c r="C66" i="1" s="1"/>
  <c r="G57" i="1" s="1"/>
  <c r="C138" i="1"/>
  <c r="I57" i="1" l="1"/>
  <c r="D50" i="1"/>
  <c r="D61" i="1" s="1"/>
  <c r="D62" i="1" s="1"/>
  <c r="H48" i="1"/>
  <c r="H50" i="1" s="1"/>
  <c r="H51" i="1" s="1"/>
  <c r="H56" i="1" s="1"/>
  <c r="H58" i="1" s="1"/>
  <c r="B50" i="1"/>
  <c r="B61" i="1" s="1"/>
  <c r="F48" i="1"/>
  <c r="C50" i="1"/>
  <c r="C61" i="1" s="1"/>
  <c r="C62" i="1" s="1"/>
  <c r="G48" i="1"/>
  <c r="G50" i="1" s="1"/>
  <c r="G51" i="1" s="1"/>
  <c r="G56" i="1" s="1"/>
  <c r="G58" i="1" s="1"/>
  <c r="B51" i="1"/>
  <c r="B73" i="1" s="1"/>
  <c r="B74" i="1" s="1"/>
  <c r="D51" i="1" l="1"/>
  <c r="D73" i="1" s="1"/>
  <c r="D74" i="1" s="1"/>
  <c r="C51" i="1"/>
  <c r="C73" i="1" s="1"/>
  <c r="C74" i="1" s="1"/>
  <c r="I48" i="1"/>
  <c r="I50" i="1" s="1"/>
  <c r="I51" i="1" s="1"/>
  <c r="I56" i="1" s="1"/>
  <c r="I58" i="1" s="1"/>
  <c r="F50" i="1"/>
  <c r="F51" i="1" s="1"/>
  <c r="F56" i="1" s="1"/>
  <c r="F58" i="1" s="1"/>
  <c r="J57" i="1"/>
  <c r="D63" i="1"/>
  <c r="D65" i="1"/>
  <c r="D67" i="1" s="1"/>
  <c r="C63" i="1"/>
  <c r="C65" i="1"/>
  <c r="C67" i="1" s="1"/>
  <c r="B62" i="1"/>
  <c r="B63" i="1" l="1"/>
  <c r="B65" i="1"/>
  <c r="B67" i="1" s="1"/>
</calcChain>
</file>

<file path=xl/sharedStrings.xml><?xml version="1.0" encoding="utf-8"?>
<sst xmlns="http://schemas.openxmlformats.org/spreadsheetml/2006/main" count="160" uniqueCount="110">
  <si>
    <t>Número máximo de clientes</t>
  </si>
  <si>
    <t>Desporto</t>
  </si>
  <si>
    <t>Cultura</t>
  </si>
  <si>
    <t>Interesses especiais</t>
  </si>
  <si>
    <t>Pacotes de férias</t>
  </si>
  <si>
    <t>Custos:</t>
  </si>
  <si>
    <t>Proveitos</t>
  </si>
  <si>
    <t>Despesas aéreas</t>
  </si>
  <si>
    <t>Estadia - Hotel e alimentação</t>
  </si>
  <si>
    <t>Parceiro local</t>
  </si>
  <si>
    <t>Outras despesas com os clientes e despesas de estrutura</t>
  </si>
  <si>
    <t>Comissões de venda</t>
  </si>
  <si>
    <t>Total</t>
  </si>
  <si>
    <t>Resultado operacional</t>
  </si>
  <si>
    <t>Rubricas</t>
  </si>
  <si>
    <t>%</t>
  </si>
  <si>
    <t>Nº de clientes</t>
  </si>
  <si>
    <t>Ano -3</t>
  </si>
  <si>
    <t xml:space="preserve">Ano -2 </t>
  </si>
  <si>
    <t>Ano -1</t>
  </si>
  <si>
    <t>Custos com clientes e de estrutura</t>
  </si>
  <si>
    <t>Custos variáveis</t>
  </si>
  <si>
    <t>Custo variável unitário</t>
  </si>
  <si>
    <t>% esperada de clientes</t>
  </si>
  <si>
    <t>Preço pacote por cliente</t>
  </si>
  <si>
    <t>Problema 1 - Análise de custos</t>
  </si>
  <si>
    <t>a) Preparação de mapa para análise da viabilidade</t>
  </si>
  <si>
    <t>Proveitos esperados</t>
  </si>
  <si>
    <t>Despesas aéreas por cliente</t>
  </si>
  <si>
    <t>Margem de contribuição</t>
  </si>
  <si>
    <t>b) Ponto critico</t>
  </si>
  <si>
    <t>Custo fixo direto</t>
  </si>
  <si>
    <t>Margem de contribuição unitária</t>
  </si>
  <si>
    <t>Nº de clientes - ponto crítico</t>
  </si>
  <si>
    <t>c) Pontos fracos do mapa</t>
  </si>
  <si>
    <t>1º não distigue entre custos variáveis e fixos</t>
  </si>
  <si>
    <t>2º os custos com clientes e de estrutura são custos indiretos e a empresa deveria procurar em conhecer melhor quais são so custos diretos de cada pacote.</t>
  </si>
  <si>
    <t>Problema 2 - Preços de transferencia interna</t>
  </si>
  <si>
    <t>Preço de venda de cada caixa de metal</t>
  </si>
  <si>
    <t>Unidades vendidas</t>
  </si>
  <si>
    <t>PTI = 110% o custo de produção</t>
  </si>
  <si>
    <t>Preço de mercado do metal para caixas</t>
  </si>
  <si>
    <t>Custos comerciais da divisão de Minas por unidade seriam</t>
  </si>
  <si>
    <t>Custos de transportes da divisão metal se comprar o metal ao exterior</t>
  </si>
  <si>
    <t>Custo de produção</t>
  </si>
  <si>
    <t>D. Minas</t>
  </si>
  <si>
    <t>Consumo de materiais</t>
  </si>
  <si>
    <t>MOD produção</t>
  </si>
  <si>
    <t xml:space="preserve">   Custos de produção</t>
  </si>
  <si>
    <t>GGF*</t>
  </si>
  <si>
    <t>*25% dos GGF são fixos</t>
  </si>
  <si>
    <t>Coeficiente de acréscimo</t>
  </si>
  <si>
    <t>Preço de transferencia interna</t>
  </si>
  <si>
    <t>Transferencia interna</t>
  </si>
  <si>
    <t>*60% dos GGF são fixos</t>
  </si>
  <si>
    <t>Preço de venda de mercado</t>
  </si>
  <si>
    <t>DIVISÃO MINAS</t>
  </si>
  <si>
    <t>PTI Custo+</t>
  </si>
  <si>
    <t>PTI Mercado</t>
  </si>
  <si>
    <t>Vendas</t>
  </si>
  <si>
    <t>Custos de produção</t>
  </si>
  <si>
    <t>Resultado operacional da divisão metal</t>
  </si>
  <si>
    <t>Alinea 1) Resultado operacional com PIT igual custo + margem e PTI igual ao preço de mercado</t>
  </si>
  <si>
    <t>Alinea 2) deveia dar liberdade a comprar no exterior</t>
  </si>
  <si>
    <t>Alinea 3) Hierarquia da escolha dos PTI?</t>
  </si>
  <si>
    <t>A D Minas tem o custo de marketing se vendesse fora</t>
  </si>
  <si>
    <t>PTI equivalente a vender fora</t>
  </si>
  <si>
    <t>A D Metal tem o custo de tarnsporte se comprasse fora</t>
  </si>
  <si>
    <t>PTI equivalente a comprar fora</t>
  </si>
  <si>
    <t>DIVISÃO METAL</t>
  </si>
  <si>
    <t>PTI</t>
  </si>
  <si>
    <t>Divisão Metal</t>
  </si>
  <si>
    <t>Divisão Minas</t>
  </si>
  <si>
    <t>RESULTADO OPERACIONAL</t>
  </si>
  <si>
    <t>O resultado oprecional para a empresa usar um PTI ou outro é igual aparantemente porqu edá o mesmo resultado. a administração deveria usar o preço de mercado ajustado. Será bom que a unidade de Metal compre a produção à Minas porque esta produz a custo eficiente face ao mercado e não pode correro risco de ficar com  subocupação pode decisão liberal do diretor de metal, pois isso não só lhe sairia mais caro, como inibia a D Minas de gerar uma margem sobre o que produz para a divisão metal.</t>
  </si>
  <si>
    <t>Alinea 4) Qual o intervalo razoável?</t>
  </si>
  <si>
    <t>Se comprasse no exterior</t>
  </si>
  <si>
    <t>Resultado operacional da divisão metal se comprasse fora</t>
  </si>
  <si>
    <t>Se vendesse para fora</t>
  </si>
  <si>
    <t>Resultado operacional da divisão minas se vendesse para fora</t>
  </si>
  <si>
    <t>Total se ambas recorrem a compras e vendas no exterior</t>
  </si>
  <si>
    <t>Perda resultante da despesa de transporte e de marketing</t>
  </si>
  <si>
    <t>Custo fixo (30%)</t>
  </si>
  <si>
    <t>1º Se existe mercado, a base é o preço de mercado. PTI= preço de mercado ajustado de poupanças internas por não recorrer ao exterior</t>
  </si>
  <si>
    <t>Custo variáveis unitários</t>
  </si>
  <si>
    <t>Despesas aéreas - parte fixa</t>
  </si>
  <si>
    <t>Componente variável</t>
  </si>
  <si>
    <t>Componente fixa de despesas de estrutura que está a ser imputada</t>
  </si>
  <si>
    <t>1. Custos semi fixos de despesas aéreas</t>
  </si>
  <si>
    <t>2. Custos semifixos dos clientes e estrutura</t>
  </si>
  <si>
    <t>O que é imputado não deve ser considerado para esta decisão, que pretende analisar qual o contributo para o conjunto</t>
  </si>
  <si>
    <t>Outras despesas com o cliente variáveis</t>
  </si>
  <si>
    <t>Margem de contribuição total</t>
  </si>
  <si>
    <t>Custos fixos diretos</t>
  </si>
  <si>
    <t>Custos fixos diretos totais</t>
  </si>
  <si>
    <t>Resultados operacionais diretos</t>
  </si>
  <si>
    <t>Custos fixos indiretos</t>
  </si>
  <si>
    <t>A margem de contribuição de todos os pacotes é positivo e chega para cobrir todos os custos fixos diretos. A imputação dos custos fixos indirectos, como se vê, é que distorce a rentabilidade da oferta e inviabilizaria a comerlização dos produtos, o que seria prejudicial para a empresa. Sugere-se que a empresa perceba se, nos custos que consideramos como fixos indiretos existe algum que seja direto de algum dos pacotes.</t>
  </si>
  <si>
    <t>Custo variáveis totais</t>
  </si>
  <si>
    <t>CALCULO POR UNIDADE</t>
  </si>
  <si>
    <t>CALCULO PARA A TOTALIDADE DE UNIDADES</t>
  </si>
  <si>
    <t>DEMONSTRAÇÃO DE RESULTADOS PARA TOMADA DE DECISÃO</t>
  </si>
  <si>
    <t>Resultado operacional direto</t>
  </si>
  <si>
    <t>2º Se não existir mercado ou preço de mercado, então o padrão- custo marginal mais custo de oportunidade.</t>
  </si>
  <si>
    <t>3º se não existir capacidade disponivel deve ser o mercado a difinir</t>
  </si>
  <si>
    <t>4º se existir capacidade excedentária deve ser o custo marginal considerando uma visão de curto prazo ou custo marginal mais margem com uma visão de longo prazo</t>
  </si>
  <si>
    <t>5º Custo real só deve ser usado se nenhum dos anteriores - preço de mercado ou custo padrão - puderem ser usados.</t>
  </si>
  <si>
    <t>Resultado operacional da divisão minas</t>
  </si>
  <si>
    <t>Questões multiplas  - 4 valores</t>
  </si>
  <si>
    <t>Então o intervalo de negociação seria entre 85€ e 87€.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</si>
</sst>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164" formatCode="#,##0\ &quot;€&quot;"/>
    <numFmt numFmtId="165" formatCode="0.0%"/>
    <numFmt numFmtId="166" formatCode="#,##0.00\ &quot;€&quot;"/>
    <numFmt numFmtId="167" formatCode="#,##0\ &quot;€&quot;;\(#,##0\)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2"/>
      <color theme="1"/>
      <name val="Cambria"/>
      <family val="1"/>
    </font>
    <font>
      <b/>
      <sz val="10"/>
      <color rgb="FFFF0000"/>
      <name val="Cambria"/>
      <family val="1"/>
    </font>
    <font>
      <b/>
      <sz val="12"/>
      <color rgb="FFFF0000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5" fontId="2" fillId="0" borderId="1" xfId="1" applyNumberFormat="1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Border="1"/>
    <xf numFmtId="166" fontId="2" fillId="0" borderId="1" xfId="0" applyNumberFormat="1" applyFont="1" applyBorder="1"/>
    <xf numFmtId="9" fontId="2" fillId="0" borderId="1" xfId="0" applyNumberFormat="1" applyFont="1" applyBorder="1"/>
    <xf numFmtId="0" fontId="4" fillId="0" borderId="0" xfId="0" applyFont="1"/>
    <xf numFmtId="164" fontId="3" fillId="0" borderId="0" xfId="0" applyNumberFormat="1" applyFont="1"/>
    <xf numFmtId="164" fontId="2" fillId="0" borderId="0" xfId="0" applyNumberFormat="1" applyFont="1" applyBorder="1"/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166" fontId="2" fillId="0" borderId="0" xfId="0" applyNumberFormat="1" applyFont="1"/>
    <xf numFmtId="0" fontId="2" fillId="0" borderId="0" xfId="0" applyNumberFormat="1" applyFont="1"/>
    <xf numFmtId="6" fontId="2" fillId="0" borderId="0" xfId="0" applyNumberFormat="1" applyFont="1"/>
    <xf numFmtId="0" fontId="3" fillId="0" borderId="1" xfId="0" applyFont="1" applyBorder="1"/>
    <xf numFmtId="9" fontId="2" fillId="0" borderId="0" xfId="0" applyNumberFormat="1" applyFont="1"/>
    <xf numFmtId="166" fontId="3" fillId="0" borderId="1" xfId="0" applyNumberFormat="1" applyFont="1" applyBorder="1"/>
    <xf numFmtId="0" fontId="2" fillId="0" borderId="0" xfId="0" applyFont="1" applyAlignment="1">
      <alignment horizontal="justify" vertical="center"/>
    </xf>
    <xf numFmtId="3" fontId="2" fillId="0" borderId="0" xfId="0" applyNumberFormat="1" applyFont="1"/>
    <xf numFmtId="164" fontId="3" fillId="0" borderId="1" xfId="0" applyNumberFormat="1" applyFont="1" applyBorder="1"/>
    <xf numFmtId="9" fontId="2" fillId="0" borderId="0" xfId="1" applyFont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2" fillId="0" borderId="3" xfId="0" applyFont="1" applyBorder="1"/>
    <xf numFmtId="164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NumberFormat="1" applyFont="1" applyBorder="1"/>
    <xf numFmtId="3" fontId="2" fillId="0" borderId="0" xfId="0" applyNumberFormat="1" applyFont="1" applyBorder="1"/>
    <xf numFmtId="164" fontId="3" fillId="0" borderId="0" xfId="0" applyNumberFormat="1" applyFont="1" applyBorder="1"/>
    <xf numFmtId="9" fontId="2" fillId="0" borderId="0" xfId="0" applyNumberFormat="1" applyFont="1" applyBorder="1"/>
    <xf numFmtId="166" fontId="2" fillId="0" borderId="0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166" fontId="3" fillId="0" borderId="0" xfId="0" applyNumberFormat="1" applyFont="1" applyBorder="1"/>
    <xf numFmtId="167" fontId="2" fillId="0" borderId="1" xfId="0" applyNumberFormat="1" applyFont="1" applyBorder="1"/>
    <xf numFmtId="167" fontId="3" fillId="0" borderId="1" xfId="0" applyNumberFormat="1" applyFont="1" applyBorder="1"/>
    <xf numFmtId="167" fontId="2" fillId="0" borderId="0" xfId="0" applyNumberFormat="1" applyFon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topLeftCell="A148" workbookViewId="0">
      <selection activeCell="A158" sqref="A158"/>
    </sheetView>
  </sheetViews>
  <sheetFormatPr defaultRowHeight="12.75" x14ac:dyDescent="0.2"/>
  <cols>
    <col min="1" max="1" width="47.5703125" style="1" customWidth="1"/>
    <col min="2" max="2" width="13.85546875" style="1" customWidth="1"/>
    <col min="3" max="3" width="12.85546875" style="1" customWidth="1"/>
    <col min="4" max="4" width="11.28515625" style="1" customWidth="1"/>
    <col min="5" max="5" width="1.42578125" style="1" customWidth="1"/>
    <col min="6" max="7" width="9.140625" style="1"/>
    <col min="8" max="8" width="11.42578125" style="1" customWidth="1"/>
    <col min="9" max="16384" width="9.140625" style="1"/>
  </cols>
  <sheetData>
    <row r="1" spans="1:5" x14ac:dyDescent="0.2">
      <c r="A1" s="52" t="s">
        <v>14</v>
      </c>
      <c r="B1" s="52" t="s">
        <v>4</v>
      </c>
      <c r="C1" s="52"/>
      <c r="D1" s="52"/>
      <c r="E1" s="38"/>
    </row>
    <row r="2" spans="1:5" ht="25.5" x14ac:dyDescent="0.2">
      <c r="A2" s="52"/>
      <c r="B2" s="6" t="s">
        <v>1</v>
      </c>
      <c r="C2" s="6" t="s">
        <v>2</v>
      </c>
      <c r="D2" s="7" t="s">
        <v>3</v>
      </c>
      <c r="E2" s="39"/>
    </row>
    <row r="3" spans="1:5" x14ac:dyDescent="0.2">
      <c r="A3" s="3" t="s">
        <v>0</v>
      </c>
      <c r="B3" s="3">
        <v>100</v>
      </c>
      <c r="C3" s="3">
        <v>100</v>
      </c>
      <c r="D3" s="3">
        <v>100</v>
      </c>
      <c r="E3" s="12"/>
    </row>
    <row r="4" spans="1:5" x14ac:dyDescent="0.2">
      <c r="A4" s="3"/>
      <c r="B4" s="3"/>
      <c r="C4" s="3"/>
      <c r="D4" s="3"/>
      <c r="E4" s="12"/>
    </row>
    <row r="5" spans="1:5" x14ac:dyDescent="0.2">
      <c r="A5" s="3" t="s">
        <v>6</v>
      </c>
      <c r="B5" s="5">
        <v>42000</v>
      </c>
      <c r="C5" s="5">
        <v>48000</v>
      </c>
      <c r="D5" s="5">
        <v>30000</v>
      </c>
      <c r="E5" s="17"/>
    </row>
    <row r="6" spans="1:5" x14ac:dyDescent="0.2">
      <c r="A6" s="3" t="s">
        <v>5</v>
      </c>
      <c r="B6" s="3"/>
      <c r="C6" s="3"/>
      <c r="D6" s="3"/>
      <c r="E6" s="12"/>
    </row>
    <row r="7" spans="1:5" x14ac:dyDescent="0.2">
      <c r="A7" s="3" t="s">
        <v>7</v>
      </c>
      <c r="B7" s="5">
        <v>8100</v>
      </c>
      <c r="C7" s="5">
        <v>8400</v>
      </c>
      <c r="D7" s="5">
        <v>7800</v>
      </c>
      <c r="E7" s="17"/>
    </row>
    <row r="8" spans="1:5" x14ac:dyDescent="0.2">
      <c r="A8" s="3" t="s">
        <v>8</v>
      </c>
      <c r="B8" s="5">
        <v>16800</v>
      </c>
      <c r="C8" s="5">
        <v>19800</v>
      </c>
      <c r="D8" s="5">
        <v>7200</v>
      </c>
      <c r="E8" s="17"/>
    </row>
    <row r="9" spans="1:5" x14ac:dyDescent="0.2">
      <c r="A9" s="3" t="s">
        <v>9</v>
      </c>
      <c r="B9" s="5">
        <v>1500</v>
      </c>
      <c r="C9" s="5">
        <v>1500</v>
      </c>
      <c r="D9" s="5">
        <v>1750</v>
      </c>
      <c r="E9" s="17"/>
    </row>
    <row r="10" spans="1:5" x14ac:dyDescent="0.2">
      <c r="A10" s="4" t="s">
        <v>10</v>
      </c>
      <c r="B10" s="5">
        <v>10560</v>
      </c>
      <c r="C10" s="5">
        <v>11880</v>
      </c>
      <c r="D10" s="5">
        <v>6180</v>
      </c>
      <c r="E10" s="17"/>
    </row>
    <row r="11" spans="1:5" x14ac:dyDescent="0.2">
      <c r="A11" s="3" t="s">
        <v>11</v>
      </c>
      <c r="B11" s="5">
        <v>6300</v>
      </c>
      <c r="C11" s="5">
        <v>4800</v>
      </c>
      <c r="D11" s="5">
        <v>6000</v>
      </c>
      <c r="E11" s="17"/>
    </row>
    <row r="12" spans="1:5" x14ac:dyDescent="0.2">
      <c r="A12" s="3" t="s">
        <v>12</v>
      </c>
      <c r="B12" s="5">
        <f>SUM(B7:B11)</f>
        <v>43260</v>
      </c>
      <c r="C12" s="5">
        <f t="shared" ref="C12:D12" si="0">SUM(C7:C11)</f>
        <v>46380</v>
      </c>
      <c r="D12" s="5">
        <f t="shared" si="0"/>
        <v>28930</v>
      </c>
      <c r="E12" s="17"/>
    </row>
    <row r="13" spans="1:5" x14ac:dyDescent="0.2">
      <c r="A13" s="3" t="s">
        <v>13</v>
      </c>
      <c r="B13" s="5">
        <f>+B5-B12</f>
        <v>-1260</v>
      </c>
      <c r="C13" s="5">
        <f t="shared" ref="C13:D13" si="1">+C5-C12</f>
        <v>1620</v>
      </c>
      <c r="D13" s="5">
        <f t="shared" si="1"/>
        <v>1070</v>
      </c>
      <c r="E13" s="17"/>
    </row>
    <row r="14" spans="1:5" x14ac:dyDescent="0.2">
      <c r="A14" s="3" t="s">
        <v>15</v>
      </c>
      <c r="B14" s="8">
        <f>+B13/B5</f>
        <v>-0.03</v>
      </c>
      <c r="C14" s="8">
        <f t="shared" ref="C14:D14" si="2">+C13/C5</f>
        <v>3.3750000000000002E-2</v>
      </c>
      <c r="D14" s="8">
        <f t="shared" si="2"/>
        <v>3.5666666666666666E-2</v>
      </c>
      <c r="E14" s="40"/>
    </row>
    <row r="16" spans="1:5" ht="15.75" x14ac:dyDescent="0.25">
      <c r="A16" s="31" t="s">
        <v>25</v>
      </c>
    </row>
    <row r="17" spans="1:6" x14ac:dyDescent="0.2">
      <c r="A17" s="1" t="s">
        <v>26</v>
      </c>
    </row>
    <row r="19" spans="1:6" ht="14.25" x14ac:dyDescent="0.2">
      <c r="A19" s="33" t="s">
        <v>88</v>
      </c>
    </row>
    <row r="20" spans="1:6" ht="25.5" x14ac:dyDescent="0.2">
      <c r="A20" s="32"/>
      <c r="B20" s="10" t="s">
        <v>1</v>
      </c>
      <c r="C20" s="10" t="s">
        <v>2</v>
      </c>
      <c r="D20" s="7" t="s">
        <v>3</v>
      </c>
      <c r="E20" s="39"/>
    </row>
    <row r="21" spans="1:6" x14ac:dyDescent="0.2">
      <c r="A21" s="3" t="s">
        <v>7</v>
      </c>
      <c r="B21" s="5">
        <v>8100</v>
      </c>
      <c r="C21" s="5">
        <v>8400</v>
      </c>
      <c r="D21" s="5">
        <v>7800</v>
      </c>
      <c r="E21" s="17"/>
    </row>
    <row r="22" spans="1:6" x14ac:dyDescent="0.2">
      <c r="A22" s="3" t="s">
        <v>28</v>
      </c>
      <c r="B22" s="5">
        <f>+B21/B41</f>
        <v>81</v>
      </c>
      <c r="C22" s="5">
        <f>+C21/C41</f>
        <v>84</v>
      </c>
      <c r="D22" s="5">
        <f>+D21/D41</f>
        <v>78</v>
      </c>
      <c r="E22" s="17"/>
    </row>
    <row r="23" spans="1:6" x14ac:dyDescent="0.2">
      <c r="A23" s="3" t="s">
        <v>22</v>
      </c>
      <c r="B23" s="5">
        <f>0.7*B22</f>
        <v>56.699999999999996</v>
      </c>
      <c r="C23" s="5">
        <f>0.7*C22</f>
        <v>58.8</v>
      </c>
      <c r="D23" s="5">
        <f>0.7*D22</f>
        <v>54.599999999999994</v>
      </c>
      <c r="E23" s="17"/>
    </row>
    <row r="24" spans="1:6" x14ac:dyDescent="0.2">
      <c r="A24" s="3" t="s">
        <v>82</v>
      </c>
      <c r="B24" s="5">
        <f>B21*0.3</f>
        <v>2430</v>
      </c>
      <c r="C24" s="5">
        <f>C21*0.3</f>
        <v>2520</v>
      </c>
      <c r="D24" s="5">
        <f>D21*0.3</f>
        <v>2340</v>
      </c>
      <c r="E24" s="17"/>
      <c r="F24" s="30"/>
    </row>
    <row r="26" spans="1:6" ht="14.25" x14ac:dyDescent="0.2">
      <c r="A26" s="33" t="s">
        <v>89</v>
      </c>
    </row>
    <row r="27" spans="1:6" x14ac:dyDescent="0.2">
      <c r="A27" s="3"/>
      <c r="B27" s="10" t="s">
        <v>17</v>
      </c>
      <c r="C27" s="10" t="s">
        <v>18</v>
      </c>
      <c r="D27" s="10" t="s">
        <v>19</v>
      </c>
      <c r="E27" s="38"/>
    </row>
    <row r="28" spans="1:6" x14ac:dyDescent="0.2">
      <c r="A28" s="3" t="s">
        <v>16</v>
      </c>
      <c r="B28" s="9">
        <v>10000</v>
      </c>
      <c r="C28" s="9">
        <v>12000</v>
      </c>
      <c r="D28" s="9">
        <v>15000</v>
      </c>
      <c r="E28" s="41"/>
    </row>
    <row r="29" spans="1:6" x14ac:dyDescent="0.2">
      <c r="A29" s="3" t="s">
        <v>20</v>
      </c>
      <c r="B29" s="5">
        <v>900000</v>
      </c>
      <c r="C29" s="5">
        <v>990000</v>
      </c>
      <c r="D29" s="5">
        <v>1125000</v>
      </c>
      <c r="E29" s="17"/>
    </row>
    <row r="30" spans="1:6" x14ac:dyDescent="0.2">
      <c r="A30" s="24" t="s">
        <v>22</v>
      </c>
      <c r="B30" s="29"/>
      <c r="C30" s="29">
        <f>(C29-B29)/(C28-B28)</f>
        <v>45</v>
      </c>
      <c r="D30" s="29">
        <f>(D29-C29)/(D28-C28)</f>
        <v>45</v>
      </c>
      <c r="E30" s="42"/>
    </row>
    <row r="31" spans="1:6" ht="25.5" x14ac:dyDescent="0.2">
      <c r="A31" s="3"/>
      <c r="B31" s="10" t="s">
        <v>1</v>
      </c>
      <c r="C31" s="10" t="s">
        <v>2</v>
      </c>
      <c r="D31" s="7" t="s">
        <v>3</v>
      </c>
      <c r="E31" s="39"/>
    </row>
    <row r="32" spans="1:6" x14ac:dyDescent="0.2">
      <c r="A32" s="3" t="s">
        <v>86</v>
      </c>
      <c r="B32" s="5">
        <f>+$D$30*B41</f>
        <v>4500</v>
      </c>
      <c r="C32" s="3">
        <f t="shared" ref="C32:D32" si="3">+$D$30*C41</f>
        <v>4500</v>
      </c>
      <c r="D32" s="3">
        <f t="shared" si="3"/>
        <v>4500</v>
      </c>
      <c r="E32" s="12"/>
    </row>
    <row r="33" spans="1:9" x14ac:dyDescent="0.2">
      <c r="A33" s="3" t="s">
        <v>12</v>
      </c>
      <c r="B33" s="5">
        <f>+B10</f>
        <v>10560</v>
      </c>
      <c r="C33" s="5">
        <f t="shared" ref="C33:D33" si="4">+C10</f>
        <v>11880</v>
      </c>
      <c r="D33" s="5">
        <f t="shared" si="4"/>
        <v>6180</v>
      </c>
      <c r="E33" s="17"/>
    </row>
    <row r="34" spans="1:9" ht="25.5" x14ac:dyDescent="0.2">
      <c r="A34" s="4" t="s">
        <v>87</v>
      </c>
      <c r="B34" s="5">
        <f>+B33-B32</f>
        <v>6060</v>
      </c>
      <c r="C34" s="5">
        <f t="shared" ref="C34:D34" si="5">+C33-C32</f>
        <v>7380</v>
      </c>
      <c r="D34" s="5">
        <f t="shared" si="5"/>
        <v>1680</v>
      </c>
      <c r="E34" s="17"/>
    </row>
    <row r="35" spans="1:9" x14ac:dyDescent="0.2">
      <c r="A35" s="1" t="s">
        <v>90</v>
      </c>
    </row>
    <row r="37" spans="1:9" x14ac:dyDescent="0.2">
      <c r="A37" s="1" t="s">
        <v>101</v>
      </c>
      <c r="B37" s="2"/>
      <c r="C37" s="2"/>
      <c r="D37" s="2"/>
      <c r="E37" s="2"/>
    </row>
    <row r="38" spans="1:9" x14ac:dyDescent="0.2">
      <c r="B38" s="54" t="s">
        <v>99</v>
      </c>
      <c r="C38" s="54"/>
      <c r="D38" s="54"/>
      <c r="F38" s="54" t="s">
        <v>100</v>
      </c>
      <c r="G38" s="54"/>
      <c r="H38" s="54"/>
      <c r="I38" s="54"/>
    </row>
    <row r="39" spans="1:9" x14ac:dyDescent="0.2">
      <c r="A39" s="52" t="s">
        <v>14</v>
      </c>
      <c r="B39" s="52" t="s">
        <v>4</v>
      </c>
      <c r="C39" s="52"/>
      <c r="D39" s="52"/>
      <c r="E39" s="45"/>
      <c r="F39" s="52" t="s">
        <v>4</v>
      </c>
      <c r="G39" s="52"/>
      <c r="H39" s="52"/>
      <c r="I39" s="52" t="s">
        <v>12</v>
      </c>
    </row>
    <row r="40" spans="1:9" ht="25.5" x14ac:dyDescent="0.2">
      <c r="A40" s="52"/>
      <c r="B40" s="6" t="s">
        <v>1</v>
      </c>
      <c r="C40" s="6" t="s">
        <v>2</v>
      </c>
      <c r="D40" s="7" t="s">
        <v>3</v>
      </c>
      <c r="E40" s="46"/>
      <c r="F40" s="10" t="s">
        <v>1</v>
      </c>
      <c r="G40" s="10" t="s">
        <v>2</v>
      </c>
      <c r="H40" s="7" t="s">
        <v>3</v>
      </c>
      <c r="I40" s="52"/>
    </row>
    <row r="41" spans="1:9" x14ac:dyDescent="0.2">
      <c r="A41" s="3" t="s">
        <v>0</v>
      </c>
      <c r="B41" s="3">
        <v>100</v>
      </c>
      <c r="C41" s="3">
        <v>100</v>
      </c>
      <c r="D41" s="3">
        <v>100</v>
      </c>
      <c r="E41" s="12"/>
      <c r="F41" s="3"/>
      <c r="G41" s="3"/>
      <c r="H41" s="3"/>
      <c r="I41" s="3"/>
    </row>
    <row r="42" spans="1:9" x14ac:dyDescent="0.2">
      <c r="A42" s="3" t="s">
        <v>23</v>
      </c>
      <c r="B42" s="14">
        <v>0.7</v>
      </c>
      <c r="C42" s="14">
        <v>0.8</v>
      </c>
      <c r="D42" s="14">
        <v>0.6</v>
      </c>
      <c r="E42" s="43"/>
      <c r="F42" s="3"/>
      <c r="G42" s="3"/>
      <c r="H42" s="3"/>
      <c r="I42" s="3"/>
    </row>
    <row r="43" spans="1:9" x14ac:dyDescent="0.2">
      <c r="A43" s="3"/>
      <c r="B43" s="3">
        <f>+B41*B42</f>
        <v>70</v>
      </c>
      <c r="C43" s="3">
        <f t="shared" ref="C43:D43" si="6">+C41*C42</f>
        <v>80</v>
      </c>
      <c r="D43" s="3">
        <f t="shared" si="6"/>
        <v>60</v>
      </c>
      <c r="E43" s="12"/>
      <c r="F43" s="3"/>
      <c r="G43" s="3"/>
      <c r="H43" s="3"/>
      <c r="I43" s="3"/>
    </row>
    <row r="44" spans="1:9" ht="15" customHeight="1" x14ac:dyDescent="0.2">
      <c r="A44" s="3" t="s">
        <v>24</v>
      </c>
      <c r="B44" s="13">
        <v>420</v>
      </c>
      <c r="C44" s="13">
        <v>480</v>
      </c>
      <c r="D44" s="13">
        <v>300</v>
      </c>
      <c r="E44" s="44"/>
      <c r="F44" s="49">
        <f>+B44*B$43</f>
        <v>29400</v>
      </c>
      <c r="G44" s="49">
        <f>+C44*C$43</f>
        <v>38400</v>
      </c>
      <c r="H44" s="49">
        <f>+D44*D$43</f>
        <v>18000</v>
      </c>
      <c r="I44" s="49">
        <f>SUM(F44:H44)</f>
        <v>85800</v>
      </c>
    </row>
    <row r="45" spans="1:9" x14ac:dyDescent="0.2">
      <c r="A45" s="3" t="s">
        <v>84</v>
      </c>
      <c r="B45" s="3"/>
      <c r="C45" s="3"/>
      <c r="D45" s="3"/>
      <c r="E45" s="12"/>
      <c r="F45" s="49"/>
      <c r="G45" s="49"/>
      <c r="H45" s="49"/>
      <c r="I45" s="49"/>
    </row>
    <row r="46" spans="1:9" x14ac:dyDescent="0.2">
      <c r="A46" s="18" t="s">
        <v>7</v>
      </c>
      <c r="B46" s="13">
        <f>+B23</f>
        <v>56.699999999999996</v>
      </c>
      <c r="C46" s="13">
        <f>+C23</f>
        <v>58.8</v>
      </c>
      <c r="D46" s="13">
        <f>+D23</f>
        <v>54.599999999999994</v>
      </c>
      <c r="E46" s="44"/>
      <c r="F46" s="49">
        <f t="shared" ref="F46:H49" si="7">+B46*B$43</f>
        <v>3968.9999999999995</v>
      </c>
      <c r="G46" s="49">
        <f t="shared" si="7"/>
        <v>4704</v>
      </c>
      <c r="H46" s="49">
        <f t="shared" si="7"/>
        <v>3275.9999999999995</v>
      </c>
      <c r="I46" s="49">
        <f t="shared" ref="I46:I49" si="8">SUM(F46:H46)</f>
        <v>11949</v>
      </c>
    </row>
    <row r="47" spans="1:9" x14ac:dyDescent="0.2">
      <c r="A47" s="18" t="s">
        <v>8</v>
      </c>
      <c r="B47" s="13">
        <f>+B8/B3</f>
        <v>168</v>
      </c>
      <c r="C47" s="13">
        <f>+C8/C3</f>
        <v>198</v>
      </c>
      <c r="D47" s="13">
        <f>+D8/D3</f>
        <v>72</v>
      </c>
      <c r="E47" s="44"/>
      <c r="F47" s="49">
        <f t="shared" si="7"/>
        <v>11760</v>
      </c>
      <c r="G47" s="49">
        <f t="shared" si="7"/>
        <v>15840</v>
      </c>
      <c r="H47" s="49">
        <f t="shared" si="7"/>
        <v>4320</v>
      </c>
      <c r="I47" s="49">
        <f t="shared" si="8"/>
        <v>31920</v>
      </c>
    </row>
    <row r="48" spans="1:9" x14ac:dyDescent="0.2">
      <c r="A48" s="18" t="s">
        <v>91</v>
      </c>
      <c r="B48" s="13">
        <f>+$D$30</f>
        <v>45</v>
      </c>
      <c r="C48" s="13">
        <f t="shared" ref="C48:D48" si="9">+$D$30</f>
        <v>45</v>
      </c>
      <c r="D48" s="13">
        <f t="shared" si="9"/>
        <v>45</v>
      </c>
      <c r="E48" s="44"/>
      <c r="F48" s="49">
        <f t="shared" si="7"/>
        <v>3150</v>
      </c>
      <c r="G48" s="49">
        <f t="shared" si="7"/>
        <v>3600</v>
      </c>
      <c r="H48" s="49">
        <f t="shared" si="7"/>
        <v>2700</v>
      </c>
      <c r="I48" s="49">
        <f t="shared" si="8"/>
        <v>9450</v>
      </c>
    </row>
    <row r="49" spans="1:10" x14ac:dyDescent="0.2">
      <c r="A49" s="18" t="s">
        <v>11</v>
      </c>
      <c r="B49" s="13">
        <f>+B11/B3</f>
        <v>63</v>
      </c>
      <c r="C49" s="13">
        <f>+C11/C3</f>
        <v>48</v>
      </c>
      <c r="D49" s="13">
        <f>+D11/D3</f>
        <v>60</v>
      </c>
      <c r="E49" s="44"/>
      <c r="F49" s="49">
        <f t="shared" si="7"/>
        <v>4410</v>
      </c>
      <c r="G49" s="49">
        <f t="shared" si="7"/>
        <v>3840</v>
      </c>
      <c r="H49" s="49">
        <f t="shared" si="7"/>
        <v>3600</v>
      </c>
      <c r="I49" s="49">
        <f t="shared" si="8"/>
        <v>11850</v>
      </c>
    </row>
    <row r="50" spans="1:10" x14ac:dyDescent="0.2">
      <c r="A50" s="18" t="s">
        <v>98</v>
      </c>
      <c r="B50" s="13">
        <f>SUM(B46:B49)</f>
        <v>332.7</v>
      </c>
      <c r="C50" s="13">
        <f t="shared" ref="C50:D50" si="10">SUM(C46:C49)</f>
        <v>349.8</v>
      </c>
      <c r="D50" s="13">
        <f t="shared" si="10"/>
        <v>231.6</v>
      </c>
      <c r="E50" s="44"/>
      <c r="F50" s="49">
        <f>SUM(F46:F49)</f>
        <v>23289</v>
      </c>
      <c r="G50" s="49">
        <f t="shared" ref="G50:I50" si="11">SUM(G46:G49)</f>
        <v>27984</v>
      </c>
      <c r="H50" s="49">
        <f t="shared" si="11"/>
        <v>13896</v>
      </c>
      <c r="I50" s="49">
        <f t="shared" si="11"/>
        <v>65169</v>
      </c>
    </row>
    <row r="51" spans="1:10" x14ac:dyDescent="0.2">
      <c r="A51" s="47" t="s">
        <v>29</v>
      </c>
      <c r="B51" s="26">
        <f>+B44-B50</f>
        <v>87.300000000000011</v>
      </c>
      <c r="C51" s="26">
        <f>+C44-C50</f>
        <v>130.19999999999999</v>
      </c>
      <c r="D51" s="26">
        <f>+D44-D50</f>
        <v>68.400000000000006</v>
      </c>
      <c r="E51" s="48"/>
      <c r="F51" s="50">
        <f>+F44-F50</f>
        <v>6111</v>
      </c>
      <c r="G51" s="50">
        <f t="shared" ref="G51:I51" si="12">+G44-G50</f>
        <v>10416</v>
      </c>
      <c r="H51" s="50">
        <f t="shared" si="12"/>
        <v>4104</v>
      </c>
      <c r="I51" s="50">
        <f t="shared" si="12"/>
        <v>20631</v>
      </c>
    </row>
    <row r="52" spans="1:10" x14ac:dyDescent="0.2">
      <c r="A52" s="3" t="s">
        <v>93</v>
      </c>
      <c r="B52" s="3"/>
      <c r="C52" s="3"/>
      <c r="D52" s="3"/>
      <c r="E52" s="12"/>
      <c r="F52" s="49"/>
      <c r="G52" s="49"/>
      <c r="H52" s="49"/>
      <c r="I52" s="49"/>
    </row>
    <row r="53" spans="1:10" x14ac:dyDescent="0.2">
      <c r="A53" s="18" t="s">
        <v>85</v>
      </c>
      <c r="B53" s="5">
        <f>+B24</f>
        <v>2430</v>
      </c>
      <c r="C53" s="5">
        <f>+C24</f>
        <v>2520</v>
      </c>
      <c r="D53" s="5">
        <f>+D24</f>
        <v>2340</v>
      </c>
      <c r="E53" s="17"/>
      <c r="F53" s="49">
        <f>+B53</f>
        <v>2430</v>
      </c>
      <c r="G53" s="49">
        <f t="shared" ref="G53:G54" si="13">+C53</f>
        <v>2520</v>
      </c>
      <c r="H53" s="49">
        <f t="shared" ref="H53:H54" si="14">+D53</f>
        <v>2340</v>
      </c>
      <c r="I53" s="49">
        <f t="shared" ref="I53:I57" si="15">SUM(F53:H53)</f>
        <v>7290</v>
      </c>
      <c r="J53" s="51">
        <f>+F53+F46</f>
        <v>6399</v>
      </c>
    </row>
    <row r="54" spans="1:10" x14ac:dyDescent="0.2">
      <c r="A54" s="18" t="s">
        <v>9</v>
      </c>
      <c r="B54" s="5">
        <f>+B9</f>
        <v>1500</v>
      </c>
      <c r="C54" s="5">
        <f>+C9</f>
        <v>1500</v>
      </c>
      <c r="D54" s="5">
        <f>+D9</f>
        <v>1750</v>
      </c>
      <c r="E54" s="17"/>
      <c r="F54" s="49">
        <f t="shared" ref="F54" si="16">+B54</f>
        <v>1500</v>
      </c>
      <c r="G54" s="49">
        <f t="shared" si="13"/>
        <v>1500</v>
      </c>
      <c r="H54" s="49">
        <f t="shared" si="14"/>
        <v>1750</v>
      </c>
      <c r="I54" s="49">
        <f t="shared" si="15"/>
        <v>4750</v>
      </c>
    </row>
    <row r="55" spans="1:10" x14ac:dyDescent="0.2">
      <c r="A55" s="3" t="s">
        <v>94</v>
      </c>
      <c r="B55" s="5">
        <f>+B53+B54</f>
        <v>3930</v>
      </c>
      <c r="C55" s="5">
        <f t="shared" ref="C55:D55" si="17">+C53+C54</f>
        <v>4020</v>
      </c>
      <c r="D55" s="5">
        <f t="shared" si="17"/>
        <v>4090</v>
      </c>
      <c r="E55" s="17"/>
      <c r="F55" s="49">
        <f t="shared" ref="F55:H55" si="18">+F53+F54</f>
        <v>3930</v>
      </c>
      <c r="G55" s="49">
        <f t="shared" si="18"/>
        <v>4020</v>
      </c>
      <c r="H55" s="49">
        <f t="shared" si="18"/>
        <v>4090</v>
      </c>
      <c r="I55" s="49">
        <f t="shared" si="15"/>
        <v>12040</v>
      </c>
    </row>
    <row r="56" spans="1:10" x14ac:dyDescent="0.2">
      <c r="A56" s="1" t="s">
        <v>102</v>
      </c>
      <c r="F56" s="49">
        <f>+F51-F55</f>
        <v>2181</v>
      </c>
      <c r="G56" s="49">
        <f t="shared" ref="G56:I56" si="19">+G51-G55</f>
        <v>6396</v>
      </c>
      <c r="H56" s="49">
        <f t="shared" si="19"/>
        <v>14</v>
      </c>
      <c r="I56" s="49">
        <f t="shared" si="19"/>
        <v>8591</v>
      </c>
    </row>
    <row r="57" spans="1:10" x14ac:dyDescent="0.2">
      <c r="A57" s="1" t="s">
        <v>96</v>
      </c>
      <c r="F57" s="49">
        <f>+B66</f>
        <v>6060</v>
      </c>
      <c r="G57" s="49">
        <f t="shared" ref="G57:H57" si="20">+C66</f>
        <v>7380</v>
      </c>
      <c r="H57" s="49">
        <f t="shared" si="20"/>
        <v>1680</v>
      </c>
      <c r="I57" s="49">
        <f t="shared" si="15"/>
        <v>15120</v>
      </c>
      <c r="J57" s="51">
        <f>+F57+F48</f>
        <v>9210</v>
      </c>
    </row>
    <row r="58" spans="1:10" x14ac:dyDescent="0.2">
      <c r="A58" s="1" t="s">
        <v>13</v>
      </c>
      <c r="F58" s="49">
        <f>+F56-F57</f>
        <v>-3879</v>
      </c>
      <c r="G58" s="49">
        <f t="shared" ref="G58:I58" si="21">+G56-G57</f>
        <v>-984</v>
      </c>
      <c r="H58" s="49">
        <f t="shared" si="21"/>
        <v>-1666</v>
      </c>
      <c r="I58" s="49">
        <f t="shared" si="21"/>
        <v>-6529</v>
      </c>
      <c r="J58" s="2"/>
    </row>
    <row r="59" spans="1:10" ht="13.5" thickBot="1" x14ac:dyDescent="0.25"/>
    <row r="60" spans="1:10" x14ac:dyDescent="0.2">
      <c r="A60" s="34" t="s">
        <v>27</v>
      </c>
      <c r="B60" s="35">
        <f>+B43*B44</f>
        <v>29400</v>
      </c>
      <c r="C60" s="35">
        <f>+C43*C44</f>
        <v>38400</v>
      </c>
      <c r="D60" s="35">
        <f>+D43*D44</f>
        <v>18000</v>
      </c>
      <c r="E60" s="17"/>
    </row>
    <row r="61" spans="1:10" x14ac:dyDescent="0.2">
      <c r="A61" s="36" t="s">
        <v>21</v>
      </c>
      <c r="B61" s="5">
        <f>+B50*B43</f>
        <v>23289</v>
      </c>
      <c r="C61" s="5">
        <f t="shared" ref="C61:D61" si="22">+C50*C43</f>
        <v>27984</v>
      </c>
      <c r="D61" s="5">
        <f t="shared" si="22"/>
        <v>13896</v>
      </c>
      <c r="E61" s="17"/>
    </row>
    <row r="62" spans="1:10" x14ac:dyDescent="0.2">
      <c r="A62" s="36" t="s">
        <v>92</v>
      </c>
      <c r="B62" s="5">
        <f>+B60-B61</f>
        <v>6111</v>
      </c>
      <c r="C62" s="5">
        <f t="shared" ref="C62:D62" si="23">+C60-C61</f>
        <v>10416</v>
      </c>
      <c r="D62" s="5">
        <f t="shared" si="23"/>
        <v>4104</v>
      </c>
      <c r="E62" s="17"/>
    </row>
    <row r="63" spans="1:10" x14ac:dyDescent="0.2">
      <c r="A63" s="36" t="s">
        <v>15</v>
      </c>
      <c r="B63" s="8">
        <f>+B62/B60</f>
        <v>0.20785714285714285</v>
      </c>
      <c r="C63" s="8">
        <f>+C62/C60</f>
        <v>0.27124999999999999</v>
      </c>
      <c r="D63" s="8">
        <f>+D62/D60</f>
        <v>0.22800000000000001</v>
      </c>
      <c r="E63" s="40"/>
    </row>
    <row r="64" spans="1:10" x14ac:dyDescent="0.2">
      <c r="A64" s="36" t="s">
        <v>93</v>
      </c>
      <c r="B64" s="49">
        <f>+B55</f>
        <v>3930</v>
      </c>
      <c r="C64" s="49">
        <f>+C55</f>
        <v>4020</v>
      </c>
      <c r="D64" s="49">
        <f>+D55</f>
        <v>4090</v>
      </c>
      <c r="E64" s="17"/>
    </row>
    <row r="65" spans="1:5" x14ac:dyDescent="0.2">
      <c r="A65" s="37" t="s">
        <v>95</v>
      </c>
      <c r="B65" s="49">
        <f>+B62-B64</f>
        <v>2181</v>
      </c>
      <c r="C65" s="49">
        <f t="shared" ref="C65:D65" si="24">+C62-C64</f>
        <v>6396</v>
      </c>
      <c r="D65" s="49">
        <f t="shared" si="24"/>
        <v>14</v>
      </c>
      <c r="E65" s="17"/>
    </row>
    <row r="66" spans="1:5" x14ac:dyDescent="0.2">
      <c r="A66" s="3" t="s">
        <v>96</v>
      </c>
      <c r="B66" s="49">
        <f>+B34</f>
        <v>6060</v>
      </c>
      <c r="C66" s="49">
        <f t="shared" ref="C66:D66" si="25">+C34</f>
        <v>7380</v>
      </c>
      <c r="D66" s="49">
        <f t="shared" si="25"/>
        <v>1680</v>
      </c>
      <c r="E66" s="17"/>
    </row>
    <row r="67" spans="1:5" x14ac:dyDescent="0.2">
      <c r="A67" s="3" t="s">
        <v>13</v>
      </c>
      <c r="B67" s="49">
        <f>+B65-B66</f>
        <v>-3879</v>
      </c>
      <c r="C67" s="49">
        <f t="shared" ref="C67:D67" si="26">+C65-C66</f>
        <v>-984</v>
      </c>
      <c r="D67" s="49">
        <f t="shared" si="26"/>
        <v>-1666</v>
      </c>
      <c r="E67" s="17"/>
    </row>
    <row r="68" spans="1:5" x14ac:dyDescent="0.2">
      <c r="B68" s="2"/>
    </row>
    <row r="69" spans="1:5" ht="58.5" customHeight="1" x14ac:dyDescent="0.2">
      <c r="A69" s="53" t="s">
        <v>97</v>
      </c>
      <c r="B69" s="53"/>
      <c r="C69" s="53"/>
      <c r="D69" s="53"/>
      <c r="E69" s="20"/>
    </row>
    <row r="71" spans="1:5" x14ac:dyDescent="0.2">
      <c r="A71" s="11" t="s">
        <v>30</v>
      </c>
    </row>
    <row r="72" spans="1:5" x14ac:dyDescent="0.2">
      <c r="A72" s="1" t="s">
        <v>31</v>
      </c>
      <c r="B72" s="2">
        <f>+B64</f>
        <v>3930</v>
      </c>
      <c r="C72" s="2">
        <f t="shared" ref="C72:D72" si="27">+C64</f>
        <v>4020</v>
      </c>
      <c r="D72" s="2">
        <f t="shared" si="27"/>
        <v>4090</v>
      </c>
      <c r="E72" s="2"/>
    </row>
    <row r="73" spans="1:5" x14ac:dyDescent="0.2">
      <c r="A73" s="1" t="s">
        <v>32</v>
      </c>
      <c r="B73" s="21">
        <f>+B51</f>
        <v>87.300000000000011</v>
      </c>
      <c r="C73" s="21">
        <f t="shared" ref="C73:D73" si="28">+C51</f>
        <v>130.19999999999999</v>
      </c>
      <c r="D73" s="21">
        <f t="shared" si="28"/>
        <v>68.400000000000006</v>
      </c>
      <c r="E73" s="21"/>
    </row>
    <row r="74" spans="1:5" x14ac:dyDescent="0.2">
      <c r="A74" s="1" t="s">
        <v>33</v>
      </c>
      <c r="B74" s="22">
        <f>ROUND(+B72/B73,0)</f>
        <v>45</v>
      </c>
      <c r="C74" s="22">
        <f t="shared" ref="C74:D74" si="29">ROUND(+C72/C73,0)</f>
        <v>31</v>
      </c>
      <c r="D74" s="22">
        <f t="shared" si="29"/>
        <v>60</v>
      </c>
      <c r="E74" s="22"/>
    </row>
    <row r="76" spans="1:5" x14ac:dyDescent="0.2">
      <c r="A76" s="11" t="s">
        <v>34</v>
      </c>
    </row>
    <row r="77" spans="1:5" x14ac:dyDescent="0.2">
      <c r="A77" s="1" t="s">
        <v>35</v>
      </c>
    </row>
    <row r="78" spans="1:5" ht="12.75" customHeight="1" x14ac:dyDescent="0.2">
      <c r="A78" s="53" t="s">
        <v>36</v>
      </c>
      <c r="B78" s="53"/>
      <c r="C78" s="53"/>
      <c r="D78" s="53"/>
      <c r="E78" s="20"/>
    </row>
    <row r="80" spans="1:5" ht="15.75" x14ac:dyDescent="0.25">
      <c r="A80" s="15" t="s">
        <v>37</v>
      </c>
    </row>
    <row r="82" spans="1:3" ht="25.5" customHeight="1" x14ac:dyDescent="0.2">
      <c r="A82" s="1" t="s">
        <v>38</v>
      </c>
      <c r="C82" s="21">
        <v>150</v>
      </c>
    </row>
    <row r="83" spans="1:3" x14ac:dyDescent="0.2">
      <c r="A83" s="1" t="s">
        <v>39</v>
      </c>
      <c r="C83" s="28">
        <v>400000</v>
      </c>
    </row>
    <row r="84" spans="1:3" x14ac:dyDescent="0.2">
      <c r="A84" s="1" t="s">
        <v>40</v>
      </c>
    </row>
    <row r="85" spans="1:3" x14ac:dyDescent="0.2">
      <c r="A85" s="1" t="s">
        <v>41</v>
      </c>
      <c r="B85" s="23">
        <v>90</v>
      </c>
    </row>
    <row r="86" spans="1:3" x14ac:dyDescent="0.2">
      <c r="A86" s="1" t="s">
        <v>42</v>
      </c>
      <c r="B86" s="23">
        <v>5</v>
      </c>
    </row>
    <row r="87" spans="1:3" x14ac:dyDescent="0.2">
      <c r="A87" s="1" t="s">
        <v>43</v>
      </c>
      <c r="C87" s="23">
        <v>3</v>
      </c>
    </row>
    <row r="89" spans="1:3" x14ac:dyDescent="0.2">
      <c r="A89" s="24" t="s">
        <v>44</v>
      </c>
      <c r="B89" s="6" t="s">
        <v>45</v>
      </c>
      <c r="C89" s="6"/>
    </row>
    <row r="90" spans="1:3" x14ac:dyDescent="0.2">
      <c r="A90" s="3" t="s">
        <v>46</v>
      </c>
      <c r="B90" s="13">
        <v>12</v>
      </c>
      <c r="C90" s="13"/>
    </row>
    <row r="91" spans="1:3" x14ac:dyDescent="0.2">
      <c r="A91" s="3" t="s">
        <v>47</v>
      </c>
      <c r="B91" s="13">
        <v>16</v>
      </c>
      <c r="C91" s="13"/>
    </row>
    <row r="92" spans="1:3" x14ac:dyDescent="0.2">
      <c r="A92" s="3" t="s">
        <v>49</v>
      </c>
      <c r="B92" s="13">
        <v>32</v>
      </c>
      <c r="C92" s="13"/>
    </row>
    <row r="93" spans="1:3" x14ac:dyDescent="0.2">
      <c r="A93" s="24" t="s">
        <v>48</v>
      </c>
      <c r="B93" s="26">
        <f>SUM(B90:B92)</f>
        <v>60</v>
      </c>
      <c r="C93" s="26"/>
    </row>
    <row r="94" spans="1:3" x14ac:dyDescent="0.2">
      <c r="A94" s="1" t="s">
        <v>50</v>
      </c>
    </row>
    <row r="95" spans="1:3" x14ac:dyDescent="0.2">
      <c r="A95" s="1" t="s">
        <v>51</v>
      </c>
      <c r="B95" s="25">
        <v>1.1000000000000001</v>
      </c>
      <c r="C95" s="25"/>
    </row>
    <row r="96" spans="1:3" x14ac:dyDescent="0.2">
      <c r="A96" s="1" t="s">
        <v>52</v>
      </c>
      <c r="B96" s="21">
        <f>+B93*B95</f>
        <v>66</v>
      </c>
      <c r="C96" s="21"/>
    </row>
    <row r="97" spans="1:5" x14ac:dyDescent="0.2">
      <c r="A97" s="11" t="s">
        <v>62</v>
      </c>
    </row>
    <row r="98" spans="1:5" x14ac:dyDescent="0.2">
      <c r="B98" s="55" t="s">
        <v>69</v>
      </c>
      <c r="C98" s="55"/>
    </row>
    <row r="99" spans="1:5" x14ac:dyDescent="0.2">
      <c r="A99" s="24" t="s">
        <v>44</v>
      </c>
      <c r="B99" s="6" t="s">
        <v>57</v>
      </c>
      <c r="C99" s="11" t="s">
        <v>58</v>
      </c>
    </row>
    <row r="100" spans="1:5" x14ac:dyDescent="0.2">
      <c r="A100" s="3" t="s">
        <v>46</v>
      </c>
      <c r="B100" s="13">
        <v>6</v>
      </c>
      <c r="C100" s="13">
        <v>6</v>
      </c>
    </row>
    <row r="101" spans="1:5" x14ac:dyDescent="0.2">
      <c r="A101" s="3" t="s">
        <v>53</v>
      </c>
      <c r="B101" s="13">
        <f>+B96</f>
        <v>66</v>
      </c>
      <c r="C101" s="13">
        <f>+B85</f>
        <v>90</v>
      </c>
    </row>
    <row r="102" spans="1:5" x14ac:dyDescent="0.2">
      <c r="A102" s="3" t="s">
        <v>47</v>
      </c>
      <c r="B102" s="13">
        <v>20</v>
      </c>
      <c r="C102" s="13">
        <v>20</v>
      </c>
    </row>
    <row r="103" spans="1:5" x14ac:dyDescent="0.2">
      <c r="A103" s="3" t="s">
        <v>49</v>
      </c>
      <c r="B103" s="13">
        <v>25</v>
      </c>
      <c r="C103" s="13">
        <v>25</v>
      </c>
    </row>
    <row r="104" spans="1:5" x14ac:dyDescent="0.2">
      <c r="A104" s="24" t="s">
        <v>48</v>
      </c>
      <c r="B104" s="26">
        <f>SUM(B100:B103)</f>
        <v>117</v>
      </c>
      <c r="C104" s="26">
        <f>SUM(C100:C103)</f>
        <v>141</v>
      </c>
      <c r="D104" s="21"/>
      <c r="E104" s="21"/>
    </row>
    <row r="105" spans="1:5" x14ac:dyDescent="0.2">
      <c r="A105" s="1" t="s">
        <v>54</v>
      </c>
    </row>
    <row r="106" spans="1:5" x14ac:dyDescent="0.2">
      <c r="A106" s="1" t="s">
        <v>55</v>
      </c>
      <c r="B106" s="21">
        <f>+C82</f>
        <v>150</v>
      </c>
      <c r="C106" s="21">
        <f>+B106</f>
        <v>150</v>
      </c>
    </row>
    <row r="108" spans="1:5" x14ac:dyDescent="0.2">
      <c r="A108" s="3" t="s">
        <v>59</v>
      </c>
      <c r="B108" s="5">
        <f>+B106*$C$83</f>
        <v>60000000</v>
      </c>
      <c r="C108" s="5">
        <f>+C106*$C$83</f>
        <v>60000000</v>
      </c>
    </row>
    <row r="109" spans="1:5" x14ac:dyDescent="0.2">
      <c r="A109" s="3" t="s">
        <v>60</v>
      </c>
      <c r="B109" s="5">
        <f>+B104*$C$83</f>
        <v>46800000</v>
      </c>
      <c r="C109" s="5">
        <f>+C104*$C$83</f>
        <v>56400000</v>
      </c>
    </row>
    <row r="110" spans="1:5" x14ac:dyDescent="0.2">
      <c r="A110" s="3" t="s">
        <v>61</v>
      </c>
      <c r="B110" s="5">
        <f>+B108-B109</f>
        <v>13200000</v>
      </c>
      <c r="C110" s="29">
        <f>+C108-C109</f>
        <v>3600000</v>
      </c>
    </row>
    <row r="111" spans="1:5" x14ac:dyDescent="0.2">
      <c r="A111" s="12" t="s">
        <v>76</v>
      </c>
      <c r="B111" s="17"/>
      <c r="C111" s="17">
        <f>3*C83</f>
        <v>1200000</v>
      </c>
    </row>
    <row r="112" spans="1:5" x14ac:dyDescent="0.2">
      <c r="A112" s="12" t="s">
        <v>77</v>
      </c>
      <c r="B112" s="17"/>
      <c r="C112" s="17">
        <f>+C110-C111</f>
        <v>2400000</v>
      </c>
    </row>
    <row r="114" spans="1:5" x14ac:dyDescent="0.2">
      <c r="B114" s="11" t="s">
        <v>56</v>
      </c>
    </row>
    <row r="115" spans="1:5" x14ac:dyDescent="0.2">
      <c r="A115" s="24" t="s">
        <v>44</v>
      </c>
      <c r="B115" s="6" t="s">
        <v>57</v>
      </c>
      <c r="C115" s="24" t="s">
        <v>58</v>
      </c>
    </row>
    <row r="116" spans="1:5" x14ac:dyDescent="0.2">
      <c r="A116" s="3" t="s">
        <v>46</v>
      </c>
      <c r="B116" s="13">
        <v>12</v>
      </c>
      <c r="C116" s="13">
        <f>+B116</f>
        <v>12</v>
      </c>
    </row>
    <row r="117" spans="1:5" x14ac:dyDescent="0.2">
      <c r="A117" s="3" t="s">
        <v>47</v>
      </c>
      <c r="B117" s="13">
        <v>16</v>
      </c>
      <c r="C117" s="13">
        <f>+B117</f>
        <v>16</v>
      </c>
    </row>
    <row r="118" spans="1:5" x14ac:dyDescent="0.2">
      <c r="A118" s="3" t="s">
        <v>49</v>
      </c>
      <c r="B118" s="13">
        <v>32</v>
      </c>
      <c r="C118" s="13">
        <f>+B118</f>
        <v>32</v>
      </c>
    </row>
    <row r="119" spans="1:5" x14ac:dyDescent="0.2">
      <c r="A119" s="24" t="s">
        <v>48</v>
      </c>
      <c r="B119" s="26">
        <f>SUM(B116:B118)</f>
        <v>60</v>
      </c>
      <c r="C119" s="26">
        <f>SUM(C116:C118)</f>
        <v>60</v>
      </c>
    </row>
    <row r="121" spans="1:5" x14ac:dyDescent="0.2">
      <c r="A121" s="1" t="s">
        <v>70</v>
      </c>
      <c r="B121" s="21">
        <f>+B119*1.1</f>
        <v>66</v>
      </c>
      <c r="C121" s="21">
        <v>90</v>
      </c>
    </row>
    <row r="123" spans="1:5" x14ac:dyDescent="0.2">
      <c r="A123" s="3" t="s">
        <v>59</v>
      </c>
      <c r="B123" s="5">
        <f>+B121*$C$83</f>
        <v>26400000</v>
      </c>
      <c r="C123" s="5">
        <f>+C121*$C$83</f>
        <v>36000000</v>
      </c>
    </row>
    <row r="124" spans="1:5" x14ac:dyDescent="0.2">
      <c r="A124" s="3" t="s">
        <v>60</v>
      </c>
      <c r="B124" s="5">
        <f>+B119*$C$83</f>
        <v>24000000</v>
      </c>
      <c r="C124" s="5">
        <f>+C119*$C$83</f>
        <v>24000000</v>
      </c>
    </row>
    <row r="125" spans="1:5" x14ac:dyDescent="0.2">
      <c r="A125" s="3" t="s">
        <v>107</v>
      </c>
      <c r="B125" s="5">
        <f>+B123-B124</f>
        <v>2400000</v>
      </c>
      <c r="C125" s="5">
        <f>+C123-C124</f>
        <v>12000000</v>
      </c>
    </row>
    <row r="126" spans="1:5" x14ac:dyDescent="0.2">
      <c r="A126" s="12" t="s">
        <v>78</v>
      </c>
      <c r="C126" s="17">
        <f>+B86*C83</f>
        <v>2000000</v>
      </c>
      <c r="D126" s="2"/>
      <c r="E126" s="2"/>
    </row>
    <row r="127" spans="1:5" x14ac:dyDescent="0.2">
      <c r="A127" s="12" t="s">
        <v>79</v>
      </c>
      <c r="B127" s="17"/>
      <c r="C127" s="17">
        <f>+C125-C126</f>
        <v>10000000</v>
      </c>
    </row>
    <row r="129" spans="1:5" x14ac:dyDescent="0.2">
      <c r="A129" s="11" t="s">
        <v>73</v>
      </c>
      <c r="B129" s="6" t="s">
        <v>57</v>
      </c>
      <c r="C129" s="24" t="s">
        <v>58</v>
      </c>
    </row>
    <row r="130" spans="1:5" x14ac:dyDescent="0.2">
      <c r="A130" s="1" t="s">
        <v>71</v>
      </c>
      <c r="B130" s="2">
        <f>+B110</f>
        <v>13200000</v>
      </c>
      <c r="C130" s="16">
        <f>+C110</f>
        <v>3600000</v>
      </c>
    </row>
    <row r="131" spans="1:5" x14ac:dyDescent="0.2">
      <c r="A131" s="1" t="s">
        <v>72</v>
      </c>
      <c r="B131" s="2">
        <f>+B125</f>
        <v>2400000</v>
      </c>
      <c r="C131" s="2">
        <f>+C125</f>
        <v>12000000</v>
      </c>
    </row>
    <row r="132" spans="1:5" x14ac:dyDescent="0.2">
      <c r="A132" s="1" t="s">
        <v>12</v>
      </c>
      <c r="B132" s="2">
        <f>+B110+B125</f>
        <v>15600000</v>
      </c>
      <c r="C132" s="2">
        <f>+C110+C125</f>
        <v>15600000</v>
      </c>
    </row>
    <row r="135" spans="1:5" x14ac:dyDescent="0.2">
      <c r="A135" s="1" t="s">
        <v>71</v>
      </c>
      <c r="C135" s="2">
        <f>+C112</f>
        <v>2400000</v>
      </c>
      <c r="D135" s="2">
        <f>+C135-C130</f>
        <v>-1200000</v>
      </c>
      <c r="E135" s="2"/>
    </row>
    <row r="136" spans="1:5" x14ac:dyDescent="0.2">
      <c r="A136" s="1" t="s">
        <v>72</v>
      </c>
      <c r="C136" s="2">
        <f>+C127</f>
        <v>10000000</v>
      </c>
    </row>
    <row r="137" spans="1:5" x14ac:dyDescent="0.2">
      <c r="A137" s="1" t="s">
        <v>80</v>
      </c>
      <c r="C137" s="2">
        <f>+C135+C136</f>
        <v>12400000</v>
      </c>
    </row>
    <row r="138" spans="1:5" x14ac:dyDescent="0.2">
      <c r="A138" s="1" t="s">
        <v>81</v>
      </c>
      <c r="C138" s="2">
        <f>+C137-C132</f>
        <v>-3200000</v>
      </c>
    </row>
    <row r="139" spans="1:5" x14ac:dyDescent="0.2">
      <c r="C139" s="2"/>
    </row>
    <row r="140" spans="1:5" x14ac:dyDescent="0.2">
      <c r="A140" s="11" t="s">
        <v>63</v>
      </c>
    </row>
    <row r="141" spans="1:5" ht="12.75" customHeight="1" x14ac:dyDescent="0.2">
      <c r="A141" s="53" t="s">
        <v>74</v>
      </c>
      <c r="B141" s="53"/>
      <c r="C141" s="53"/>
      <c r="D141" s="53"/>
      <c r="E141" s="20"/>
    </row>
    <row r="142" spans="1:5" x14ac:dyDescent="0.2">
      <c r="A142" s="11" t="s">
        <v>64</v>
      </c>
    </row>
    <row r="143" spans="1:5" x14ac:dyDescent="0.2">
      <c r="A143" s="1" t="s">
        <v>83</v>
      </c>
    </row>
    <row r="144" spans="1:5" x14ac:dyDescent="0.2">
      <c r="A144" s="1" t="s">
        <v>103</v>
      </c>
    </row>
    <row r="145" spans="1:2" x14ac:dyDescent="0.2">
      <c r="A145" s="1" t="s">
        <v>104</v>
      </c>
    </row>
    <row r="146" spans="1:2" x14ac:dyDescent="0.2">
      <c r="A146" s="1" t="s">
        <v>105</v>
      </c>
    </row>
    <row r="147" spans="1:2" x14ac:dyDescent="0.2">
      <c r="A147" s="1" t="s">
        <v>106</v>
      </c>
    </row>
    <row r="149" spans="1:2" x14ac:dyDescent="0.2">
      <c r="A149" s="11" t="s">
        <v>75</v>
      </c>
    </row>
    <row r="150" spans="1:2" x14ac:dyDescent="0.2">
      <c r="A150" s="1" t="s">
        <v>41</v>
      </c>
      <c r="B150" s="23">
        <f>+B85</f>
        <v>90</v>
      </c>
    </row>
    <row r="151" spans="1:2" x14ac:dyDescent="0.2">
      <c r="A151" s="1" t="s">
        <v>65</v>
      </c>
      <c r="B151" s="23">
        <f>+B86</f>
        <v>5</v>
      </c>
    </row>
    <row r="152" spans="1:2" x14ac:dyDescent="0.2">
      <c r="A152" s="1" t="s">
        <v>66</v>
      </c>
      <c r="B152" s="23">
        <f>+B150-B151</f>
        <v>85</v>
      </c>
    </row>
    <row r="154" spans="1:2" x14ac:dyDescent="0.2">
      <c r="A154" s="1" t="s">
        <v>41</v>
      </c>
      <c r="B154" s="23">
        <f>+B150</f>
        <v>90</v>
      </c>
    </row>
    <row r="155" spans="1:2" x14ac:dyDescent="0.2">
      <c r="A155" s="1" t="s">
        <v>67</v>
      </c>
      <c r="B155" s="23">
        <f>+C87</f>
        <v>3</v>
      </c>
    </row>
    <row r="156" spans="1:2" x14ac:dyDescent="0.2">
      <c r="A156" s="1" t="s">
        <v>68</v>
      </c>
      <c r="B156" s="23">
        <f>+B154-B155</f>
        <v>87</v>
      </c>
    </row>
    <row r="158" spans="1:2" x14ac:dyDescent="0.2">
      <c r="A158" s="1" t="s">
        <v>109</v>
      </c>
    </row>
    <row r="160" spans="1:2" x14ac:dyDescent="0.2">
      <c r="A160" s="11" t="s">
        <v>108</v>
      </c>
    </row>
    <row r="162" spans="1:2" x14ac:dyDescent="0.2">
      <c r="A162" s="27"/>
    </row>
    <row r="163" spans="1:2" x14ac:dyDescent="0.2">
      <c r="A163" s="27"/>
    </row>
    <row r="164" spans="1:2" x14ac:dyDescent="0.2">
      <c r="A164" s="27"/>
    </row>
    <row r="165" spans="1:2" x14ac:dyDescent="0.2">
      <c r="A165" s="27"/>
    </row>
    <row r="166" spans="1:2" x14ac:dyDescent="0.2">
      <c r="A166" s="27"/>
      <c r="B166" s="19"/>
    </row>
    <row r="167" spans="1:2" x14ac:dyDescent="0.2">
      <c r="A167" s="27"/>
    </row>
    <row r="168" spans="1:2" x14ac:dyDescent="0.2">
      <c r="A168" s="27"/>
    </row>
    <row r="169" spans="1:2" x14ac:dyDescent="0.2">
      <c r="A169" s="27"/>
    </row>
    <row r="170" spans="1:2" x14ac:dyDescent="0.2">
      <c r="A170" s="27"/>
      <c r="B170" s="19"/>
    </row>
    <row r="171" spans="1:2" x14ac:dyDescent="0.2">
      <c r="A171" s="27"/>
      <c r="B171" s="19"/>
    </row>
    <row r="172" spans="1:2" x14ac:dyDescent="0.2">
      <c r="A172" s="27"/>
      <c r="B172" s="19"/>
    </row>
    <row r="173" spans="1:2" x14ac:dyDescent="0.2">
      <c r="A173" s="27"/>
      <c r="B173" s="19"/>
    </row>
    <row r="174" spans="1:2" x14ac:dyDescent="0.2">
      <c r="A174" s="27"/>
      <c r="B174" s="19"/>
    </row>
    <row r="175" spans="1:2" x14ac:dyDescent="0.2">
      <c r="A175" s="27"/>
      <c r="B175" s="19"/>
    </row>
    <row r="176" spans="1:2" x14ac:dyDescent="0.2">
      <c r="A176" s="27"/>
    </row>
    <row r="177" spans="1:1" x14ac:dyDescent="0.2">
      <c r="A177" s="27"/>
    </row>
  </sheetData>
  <mergeCells count="12">
    <mergeCell ref="F38:I38"/>
    <mergeCell ref="A141:D141"/>
    <mergeCell ref="F39:H39"/>
    <mergeCell ref="I39:I40"/>
    <mergeCell ref="B98:C98"/>
    <mergeCell ref="A1:A2"/>
    <mergeCell ref="B1:D1"/>
    <mergeCell ref="A69:D69"/>
    <mergeCell ref="A78:D78"/>
    <mergeCell ref="A39:A40"/>
    <mergeCell ref="B39:D39"/>
    <mergeCell ref="B38:D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jcneves</dc:creator>
  <cp:lastModifiedBy>jcneves</cp:lastModifiedBy>
  <dcterms:created xsi:type="dcterms:W3CDTF">2016-01-11T13:47:07Z</dcterms:created>
  <dcterms:modified xsi:type="dcterms:W3CDTF">2017-01-10T11:35:11Z</dcterms:modified>
</cp:coreProperties>
</file>